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is Meirans\Google Drive\public transport comparitive analysis\"/>
    </mc:Choice>
  </mc:AlternateContent>
  <xr:revisionPtr revIDLastSave="0" documentId="13_ncr:1_{D926B989-ABF8-4821-A7EB-D5884D7E4F8C}" xr6:coauthVersionLast="45" xr6:coauthVersionMax="45" xr10:uidLastSave="{00000000-0000-0000-0000-000000000000}"/>
  <bookViews>
    <workbookView xWindow="47880" yWindow="-120" windowWidth="29040" windowHeight="15840" xr2:uid="{7C6027FA-FA6B-475E-9CE7-B5816B7852CE}"/>
  </bookViews>
  <sheets>
    <sheet name="Data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0" i="2" l="1"/>
  <c r="C70" i="2"/>
  <c r="C68" i="2"/>
  <c r="D68" i="2"/>
  <c r="C69" i="2"/>
  <c r="D69" i="2"/>
  <c r="B69" i="2"/>
  <c r="B68" i="2"/>
  <c r="C61" i="2" l="1"/>
  <c r="D61" i="2"/>
  <c r="C60" i="2"/>
  <c r="D60" i="2"/>
  <c r="B60" i="2"/>
  <c r="C59" i="2"/>
  <c r="B59" i="2"/>
  <c r="C44" i="2"/>
  <c r="B44" i="2"/>
  <c r="C43" i="2"/>
  <c r="B43" i="2"/>
  <c r="C42" i="2"/>
  <c r="B42" i="2"/>
  <c r="D15" i="2"/>
  <c r="D18" i="2"/>
  <c r="B23" i="2"/>
  <c r="B18" i="2"/>
  <c r="D7" i="2"/>
  <c r="D6" i="2" s="1"/>
  <c r="B19" i="2"/>
  <c r="B2" i="2"/>
  <c r="D65" i="2"/>
  <c r="C65" i="2"/>
  <c r="B65" i="2"/>
  <c r="D64" i="2"/>
  <c r="C64" i="2"/>
  <c r="D29" i="2"/>
  <c r="C29" i="2"/>
  <c r="B29" i="2"/>
  <c r="C23" i="2"/>
  <c r="C19" i="2"/>
  <c r="C18" i="2"/>
  <c r="B13" i="2"/>
  <c r="B64" i="2" s="1"/>
  <c r="D12" i="2"/>
  <c r="C12" i="2"/>
  <c r="D2" i="2"/>
  <c r="D67" i="2" s="1"/>
  <c r="C2" i="2"/>
  <c r="B67" i="2" l="1"/>
  <c r="C32" i="2"/>
  <c r="C71" i="2"/>
  <c r="B62" i="2"/>
  <c r="D71" i="2"/>
  <c r="C67" i="2"/>
  <c r="B32" i="2"/>
  <c r="B71" i="2"/>
  <c r="D33" i="2"/>
  <c r="B58" i="2"/>
  <c r="B66" i="2"/>
  <c r="B37" i="2"/>
  <c r="C38" i="2"/>
  <c r="C66" i="2"/>
  <c r="B38" i="2"/>
  <c r="D39" i="2"/>
  <c r="D66" i="2"/>
  <c r="B39" i="2"/>
  <c r="D44" i="2"/>
  <c r="D43" i="2"/>
  <c r="D42" i="2"/>
  <c r="D59" i="2"/>
  <c r="D37" i="2"/>
  <c r="D32" i="2"/>
  <c r="B33" i="2"/>
  <c r="D63" i="2"/>
  <c r="B34" i="2"/>
  <c r="D38" i="2"/>
  <c r="B12" i="2"/>
  <c r="B63" i="2" s="1"/>
  <c r="C62" i="2"/>
  <c r="C63" i="2"/>
  <c r="C37" i="2"/>
  <c r="C34" i="2"/>
  <c r="C58" i="2"/>
  <c r="D62" i="2"/>
  <c r="C33" i="2"/>
  <c r="D34" i="2"/>
  <c r="C39" i="2"/>
  <c r="D5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Janis</author>
  </authors>
  <commentList>
    <comment ref="B47" authorId="0" shapeId="0" xr:uid="{B54B9CFA-7CF6-4005-B40E-002A32901203}">
      <text>
        <r>
          <rPr>
            <b/>
            <sz val="9"/>
            <color indexed="81"/>
            <rFont val="Tahoma"/>
            <family val="2"/>
          </rPr>
          <t>Janis:</t>
        </r>
        <r>
          <rPr>
            <sz val="9"/>
            <color indexed="81"/>
            <rFont val="Tahoma"/>
            <family val="2"/>
          </rPr>
          <t xml:space="preserve">
VVT only</t>
        </r>
      </text>
    </comment>
  </commentList>
</comments>
</file>

<file path=xl/sharedStrings.xml><?xml version="1.0" encoding="utf-8"?>
<sst xmlns="http://schemas.openxmlformats.org/spreadsheetml/2006/main" count="76" uniqueCount="43">
  <si>
    <t>Buses</t>
  </si>
  <si>
    <t>Trolleys</t>
  </si>
  <si>
    <t>Trams</t>
  </si>
  <si>
    <t>Fuel</t>
  </si>
  <si>
    <t>Electricity</t>
  </si>
  <si>
    <t>Ticketing system</t>
  </si>
  <si>
    <t>Fleet</t>
  </si>
  <si>
    <t>Energy:</t>
  </si>
  <si>
    <t>Vilnius</t>
  </si>
  <si>
    <t>Tallinn</t>
  </si>
  <si>
    <t>Riga</t>
  </si>
  <si>
    <t>Passengers per veh/km</t>
  </si>
  <si>
    <t>Labor cost per veh/km</t>
  </si>
  <si>
    <t>Energy cost per veh/km</t>
  </si>
  <si>
    <t>Fuel cost per veh/km</t>
  </si>
  <si>
    <t>Electricity cost per veh/km</t>
  </si>
  <si>
    <t>Drivers</t>
  </si>
  <si>
    <t>Bus</t>
  </si>
  <si>
    <t>Trolley</t>
  </si>
  <si>
    <t>Maintenance</t>
  </si>
  <si>
    <t>Admin</t>
  </si>
  <si>
    <t>Revenues</t>
  </si>
  <si>
    <t>Fleet distribution</t>
  </si>
  <si>
    <t>Busses</t>
  </si>
  <si>
    <t>Mileage distribution</t>
  </si>
  <si>
    <t>Vehicle km</t>
  </si>
  <si>
    <t>Expenses</t>
  </si>
  <si>
    <t>Total number of passengers</t>
  </si>
  <si>
    <t>Passeneger distrubution</t>
  </si>
  <si>
    <t>Passengers per trolley veh.km</t>
  </si>
  <si>
    <t>Passenger per tram veh/km</t>
  </si>
  <si>
    <t>Passengers per bus veh/km</t>
  </si>
  <si>
    <t>Employees per 100000 veh/km</t>
  </si>
  <si>
    <t>Labor costs</t>
  </si>
  <si>
    <t>Assistance etc</t>
  </si>
  <si>
    <t>Total number of employees</t>
  </si>
  <si>
    <t>Veh/km per unit or transport</t>
  </si>
  <si>
    <t>Veh/km per bus</t>
  </si>
  <si>
    <t>Veh/km per trolley</t>
  </si>
  <si>
    <t>Veh/km per tram</t>
  </si>
  <si>
    <t>Passengers per unit of transport</t>
  </si>
  <si>
    <t>State subsidy</t>
  </si>
  <si>
    <t>Municipal subsidy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</si>
</sst>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£&quot;* #,##0.00_-;\-&quot;£&quot;* #,##0.00_-;_-&quot;£&quot;* &quot;-&quot;??_-;_-@_-"/>
    <numFmt numFmtId="164" formatCode="_-* #,##0.00\ [$€-426]_-;\-* #,##0.00\ [$€-426]_-;_-* &quot;-&quot;??\ [$€-426]_-;_-@_-"/>
    <numFmt numFmtId="165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Font="1"/>
    <xf numFmtId="3" fontId="0" fillId="0" borderId="0" xfId="0" applyNumberFormat="1"/>
    <xf numFmtId="164" fontId="0" fillId="0" borderId="0" xfId="0" applyNumberFormat="1"/>
    <xf numFmtId="0" fontId="2" fillId="0" borderId="0" xfId="0" applyFont="1" applyAlignment="1">
      <alignment horizontal="left" indent="1"/>
    </xf>
    <xf numFmtId="164" fontId="0" fillId="0" borderId="0" xfId="1" applyNumberFormat="1" applyFont="1"/>
    <xf numFmtId="4" fontId="0" fillId="0" borderId="0" xfId="0" applyNumberFormat="1"/>
    <xf numFmtId="0" fontId="0" fillId="0" borderId="0" xfId="0" applyFont="1"/>
    <xf numFmtId="9" fontId="0" fillId="0" borderId="0" xfId="2" applyFont="1"/>
    <xf numFmtId="164" fontId="0" fillId="0" borderId="0" xfId="1" applyNumberFormat="1" applyFont="1" applyFill="1"/>
    <xf numFmtId="164" fontId="0" fillId="0" borderId="0" xfId="0" applyNumberFormat="1" applyFill="1"/>
    <xf numFmtId="3" fontId="2" fillId="0" borderId="0" xfId="0" applyNumberFormat="1" applyFont="1"/>
    <xf numFmtId="0" fontId="0" fillId="0" borderId="0" xfId="0" applyFont="1" applyAlignment="1">
      <alignment horizontal="left"/>
    </xf>
    <xf numFmtId="165" fontId="0" fillId="0" borderId="0" xfId="0" applyNumberFormat="1"/>
    <xf numFmtId="164" fontId="1" fillId="0" borderId="0" xfId="0" applyNumberFormat="1" applyFont="1"/>
    <xf numFmtId="1" fontId="0" fillId="0" borderId="0" xfId="0" applyNumberForma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23A9C-82B0-4782-9930-AE65D2F29593}">
  <dimension ref="A1:G71"/>
  <sheetViews>
    <sheetView tabSelected="1" workbookViewId="0">
      <selection activeCell="G61" sqref="G61"/>
    </sheetView>
  </sheetViews>
  <sheetFormatPr defaultRowHeight="14.25" x14ac:dyDescent="0.45"/>
  <cols>
    <col min="1" max="1" width="27.1328125" customWidth="1"/>
    <col min="2" max="2" width="17.265625" customWidth="1"/>
    <col min="3" max="3" width="17.59765625" customWidth="1"/>
    <col min="4" max="4" width="18.19921875" customWidth="1"/>
  </cols>
  <sheetData>
    <row r="1" spans="1:7" x14ac:dyDescent="0.45">
      <c r="A1" s="1"/>
      <c r="B1" s="1" t="s">
        <v>8</v>
      </c>
      <c r="C1" s="1" t="s">
        <v>9</v>
      </c>
      <c r="D1" s="1" t="s">
        <v>10</v>
      </c>
    </row>
    <row r="2" spans="1:7" x14ac:dyDescent="0.45">
      <c r="A2" t="s">
        <v>25</v>
      </c>
      <c r="B2" s="2">
        <f>SUM(B3:B4)</f>
        <v>35500000</v>
      </c>
      <c r="C2" s="2">
        <f>SUM(C3:C5)</f>
        <v>32719900</v>
      </c>
      <c r="D2" s="2">
        <f>SUM(D3:D5)</f>
        <v>41810524</v>
      </c>
      <c r="F2" s="2"/>
      <c r="G2" s="2"/>
    </row>
    <row r="3" spans="1:7" x14ac:dyDescent="0.45">
      <c r="A3" s="4" t="s">
        <v>0</v>
      </c>
      <c r="B3" s="11">
        <v>24300000</v>
      </c>
      <c r="C3" s="11">
        <v>27852000</v>
      </c>
      <c r="D3" s="11">
        <v>24074064</v>
      </c>
    </row>
    <row r="4" spans="1:7" x14ac:dyDescent="0.45">
      <c r="A4" s="4" t="s">
        <v>1</v>
      </c>
      <c r="B4" s="11">
        <v>11200000</v>
      </c>
      <c r="C4" s="11">
        <v>2202000</v>
      </c>
      <c r="D4" s="11">
        <v>10099015</v>
      </c>
    </row>
    <row r="5" spans="1:7" x14ac:dyDescent="0.45">
      <c r="A5" s="4" t="s">
        <v>2</v>
      </c>
      <c r="B5" s="11">
        <v>0</v>
      </c>
      <c r="C5" s="11">
        <v>2665900</v>
      </c>
      <c r="D5" s="11">
        <v>7637445</v>
      </c>
    </row>
    <row r="6" spans="1:7" x14ac:dyDescent="0.45">
      <c r="A6" t="s">
        <v>27</v>
      </c>
      <c r="B6" s="2">
        <v>166100000</v>
      </c>
      <c r="C6" s="2">
        <v>141000000</v>
      </c>
      <c r="D6" s="2">
        <f>SUM(D7:D9)</f>
        <v>150634067</v>
      </c>
    </row>
    <row r="7" spans="1:7" x14ac:dyDescent="0.45">
      <c r="A7" s="4" t="s">
        <v>0</v>
      </c>
      <c r="B7" s="11">
        <v>114500000</v>
      </c>
      <c r="C7" s="11">
        <v>101000000</v>
      </c>
      <c r="D7" s="11">
        <f>65217847+11805803</f>
        <v>77023650</v>
      </c>
    </row>
    <row r="8" spans="1:7" x14ac:dyDescent="0.45">
      <c r="A8" s="4" t="s">
        <v>1</v>
      </c>
      <c r="B8" s="11">
        <v>51600000</v>
      </c>
      <c r="C8" s="11">
        <v>11000000</v>
      </c>
      <c r="D8" s="11">
        <v>41314451</v>
      </c>
    </row>
    <row r="9" spans="1:7" x14ac:dyDescent="0.45">
      <c r="A9" s="4" t="s">
        <v>2</v>
      </c>
      <c r="B9" s="11">
        <v>0</v>
      </c>
      <c r="C9" s="11">
        <v>28000000</v>
      </c>
      <c r="D9" s="11">
        <v>32295966</v>
      </c>
    </row>
    <row r="11" spans="1:7" x14ac:dyDescent="0.45">
      <c r="A11" s="1"/>
      <c r="B11" s="1" t="s">
        <v>8</v>
      </c>
      <c r="C11" s="14" t="s">
        <v>9</v>
      </c>
      <c r="D11" s="1" t="s">
        <v>10</v>
      </c>
    </row>
    <row r="12" spans="1:7" x14ac:dyDescent="0.45">
      <c r="A12" t="s">
        <v>7</v>
      </c>
      <c r="B12" s="3">
        <f>SUM(B13:B14)</f>
        <v>11030000</v>
      </c>
      <c r="C12" s="3">
        <f>SUM(C13:C14)</f>
        <v>13754906</v>
      </c>
      <c r="D12" s="3">
        <f>SUM(D13:D14)</f>
        <v>18501828</v>
      </c>
    </row>
    <row r="13" spans="1:7" x14ac:dyDescent="0.45">
      <c r="A13" s="4" t="s">
        <v>3</v>
      </c>
      <c r="B13" s="9">
        <f>8100000+1100000</f>
        <v>9200000</v>
      </c>
      <c r="C13" s="3">
        <v>11770772</v>
      </c>
      <c r="D13" s="3">
        <v>11840339</v>
      </c>
    </row>
    <row r="14" spans="1:7" x14ac:dyDescent="0.45">
      <c r="A14" s="4" t="s">
        <v>4</v>
      </c>
      <c r="B14" s="3">
        <v>1830000</v>
      </c>
      <c r="C14" s="3">
        <v>1984134</v>
      </c>
      <c r="D14" s="3">
        <v>6661489</v>
      </c>
    </row>
    <row r="15" spans="1:7" x14ac:dyDescent="0.45">
      <c r="A15" t="s">
        <v>33</v>
      </c>
      <c r="B15" s="10">
        <v>30317000</v>
      </c>
      <c r="C15" s="3">
        <v>36599569</v>
      </c>
      <c r="D15" s="3">
        <f>48784451+11505378+1759612</f>
        <v>62049441</v>
      </c>
    </row>
    <row r="16" spans="1:7" x14ac:dyDescent="0.45">
      <c r="A16" t="s">
        <v>5</v>
      </c>
      <c r="B16" s="10">
        <v>1350000</v>
      </c>
      <c r="C16" s="3">
        <v>1104639</v>
      </c>
      <c r="D16" s="5">
        <v>15104724</v>
      </c>
    </row>
    <row r="17" spans="1:4" x14ac:dyDescent="0.45">
      <c r="C17" s="3"/>
    </row>
    <row r="18" spans="1:4" x14ac:dyDescent="0.45">
      <c r="A18" t="s">
        <v>21</v>
      </c>
      <c r="B18" s="3">
        <f>26100000+14600000+14300000</f>
        <v>55000000</v>
      </c>
      <c r="C18" s="3">
        <f>67798536+20816671</f>
        <v>88615207</v>
      </c>
      <c r="D18" s="3">
        <f>175354745-13610527</f>
        <v>161744218</v>
      </c>
    </row>
    <row r="19" spans="1:4" x14ac:dyDescent="0.45">
      <c r="A19" t="s">
        <v>26</v>
      </c>
      <c r="B19" s="3">
        <f>56945000</f>
        <v>56945000</v>
      </c>
      <c r="C19" s="3">
        <f>20279963+2905334+36599569+139174+15032120</f>
        <v>74956160</v>
      </c>
      <c r="D19" s="3">
        <v>143109789</v>
      </c>
    </row>
    <row r="21" spans="1:4" x14ac:dyDescent="0.45">
      <c r="A21" s="1"/>
      <c r="B21" s="1" t="s">
        <v>8</v>
      </c>
      <c r="C21" s="1" t="s">
        <v>9</v>
      </c>
      <c r="D21" s="1" t="s">
        <v>10</v>
      </c>
    </row>
    <row r="22" spans="1:4" x14ac:dyDescent="0.45">
      <c r="A22" s="7" t="s">
        <v>41</v>
      </c>
      <c r="B22" s="3">
        <v>0</v>
      </c>
      <c r="C22" s="3">
        <v>0</v>
      </c>
      <c r="D22" s="3">
        <v>7382549</v>
      </c>
    </row>
    <row r="23" spans="1:4" x14ac:dyDescent="0.45">
      <c r="A23" s="7" t="s">
        <v>42</v>
      </c>
      <c r="B23" s="3">
        <f>14600000+14300000</f>
        <v>28900000</v>
      </c>
      <c r="C23" s="3">
        <f>62100000+17200000</f>
        <v>79300000</v>
      </c>
      <c r="D23" s="3">
        <v>109080094</v>
      </c>
    </row>
    <row r="25" spans="1:4" x14ac:dyDescent="0.45">
      <c r="A25" s="1" t="s">
        <v>6</v>
      </c>
      <c r="B25" s="1" t="s">
        <v>8</v>
      </c>
      <c r="C25" s="1" t="s">
        <v>9</v>
      </c>
      <c r="D25" s="1" t="s">
        <v>10</v>
      </c>
    </row>
    <row r="26" spans="1:4" x14ac:dyDescent="0.45">
      <c r="A26" t="s">
        <v>0</v>
      </c>
      <c r="B26">
        <v>557</v>
      </c>
      <c r="C26">
        <v>476</v>
      </c>
      <c r="D26">
        <v>465</v>
      </c>
    </row>
    <row r="27" spans="1:4" x14ac:dyDescent="0.45">
      <c r="A27" t="s">
        <v>1</v>
      </c>
      <c r="B27">
        <v>231</v>
      </c>
      <c r="C27">
        <v>58</v>
      </c>
      <c r="D27">
        <v>253</v>
      </c>
    </row>
    <row r="28" spans="1:4" x14ac:dyDescent="0.45">
      <c r="A28" t="s">
        <v>2</v>
      </c>
      <c r="B28">
        <v>0</v>
      </c>
      <c r="C28">
        <v>72</v>
      </c>
      <c r="D28">
        <v>172</v>
      </c>
    </row>
    <row r="29" spans="1:4" x14ac:dyDescent="0.45">
      <c r="B29">
        <f>SUM(B26:B28)</f>
        <v>788</v>
      </c>
      <c r="C29">
        <f t="shared" ref="C29:D29" si="0">SUM(C26:C28)</f>
        <v>606</v>
      </c>
      <c r="D29">
        <f t="shared" si="0"/>
        <v>890</v>
      </c>
    </row>
    <row r="31" spans="1:4" x14ac:dyDescent="0.45">
      <c r="A31" s="1" t="s">
        <v>22</v>
      </c>
    </row>
    <row r="32" spans="1:4" x14ac:dyDescent="0.45">
      <c r="A32" t="s">
        <v>23</v>
      </c>
      <c r="B32" s="8">
        <f>B26/B29</f>
        <v>0.70685279187817263</v>
      </c>
      <c r="C32" s="8">
        <f t="shared" ref="C32:D32" si="1">C26/C29</f>
        <v>0.78547854785478544</v>
      </c>
      <c r="D32" s="8">
        <f t="shared" si="1"/>
        <v>0.52247191011235961</v>
      </c>
    </row>
    <row r="33" spans="1:4" x14ac:dyDescent="0.45">
      <c r="A33" t="s">
        <v>1</v>
      </c>
      <c r="B33" s="8">
        <f>B27/B29</f>
        <v>0.29314720812182743</v>
      </c>
      <c r="C33" s="8">
        <f t="shared" ref="C33:D33" si="2">C27/C29</f>
        <v>9.5709570957095716E-2</v>
      </c>
      <c r="D33" s="8">
        <f t="shared" si="2"/>
        <v>0.28426966292134831</v>
      </c>
    </row>
    <row r="34" spans="1:4" x14ac:dyDescent="0.45">
      <c r="A34" t="s">
        <v>2</v>
      </c>
      <c r="B34" s="8">
        <f>B28/B29</f>
        <v>0</v>
      </c>
      <c r="C34" s="8">
        <f t="shared" ref="C34:D34" si="3">C28/C29</f>
        <v>0.11881188118811881</v>
      </c>
      <c r="D34" s="8">
        <f t="shared" si="3"/>
        <v>0.19325842696629214</v>
      </c>
    </row>
    <row r="35" spans="1:4" x14ac:dyDescent="0.45">
      <c r="B35" s="8"/>
      <c r="C35" s="8"/>
      <c r="D35" s="8"/>
    </row>
    <row r="36" spans="1:4" x14ac:dyDescent="0.45">
      <c r="A36" s="1" t="s">
        <v>24</v>
      </c>
      <c r="B36" s="8"/>
      <c r="C36" s="8"/>
      <c r="D36" s="8"/>
    </row>
    <row r="37" spans="1:4" x14ac:dyDescent="0.45">
      <c r="A37" t="s">
        <v>23</v>
      </c>
      <c r="B37" s="8">
        <f>B3/B2</f>
        <v>0.6845070422535211</v>
      </c>
      <c r="C37" s="8">
        <f>C3/C2</f>
        <v>0.85122509543122071</v>
      </c>
      <c r="D37" s="8">
        <f>D3/D2</f>
        <v>0.57578957871946312</v>
      </c>
    </row>
    <row r="38" spans="1:4" x14ac:dyDescent="0.45">
      <c r="A38" t="s">
        <v>1</v>
      </c>
      <c r="B38" s="8">
        <f>B4/B2</f>
        <v>0.3154929577464789</v>
      </c>
      <c r="C38" s="8">
        <f>C4/C2</f>
        <v>6.7298494188551924E-2</v>
      </c>
      <c r="D38" s="8">
        <f>D4/D2</f>
        <v>0.24154241644998278</v>
      </c>
    </row>
    <row r="39" spans="1:4" x14ac:dyDescent="0.45">
      <c r="A39" t="s">
        <v>2</v>
      </c>
      <c r="B39" s="8">
        <f>B5/B2</f>
        <v>0</v>
      </c>
      <c r="C39" s="8">
        <f>C5/C2</f>
        <v>8.1476410380227321E-2</v>
      </c>
      <c r="D39" s="8">
        <f>D5/D2</f>
        <v>0.18266800483055415</v>
      </c>
    </row>
    <row r="40" spans="1:4" x14ac:dyDescent="0.45">
      <c r="B40" s="8"/>
      <c r="C40" s="8"/>
      <c r="D40" s="8"/>
    </row>
    <row r="41" spans="1:4" x14ac:dyDescent="0.45">
      <c r="A41" s="1" t="s">
        <v>28</v>
      </c>
      <c r="B41" s="1" t="s">
        <v>8</v>
      </c>
      <c r="C41" s="1" t="s">
        <v>9</v>
      </c>
      <c r="D41" s="1" t="s">
        <v>10</v>
      </c>
    </row>
    <row r="42" spans="1:4" x14ac:dyDescent="0.45">
      <c r="A42" t="s">
        <v>23</v>
      </c>
      <c r="B42" s="8">
        <f>B7/B6</f>
        <v>0.68934376881396753</v>
      </c>
      <c r="C42" s="8">
        <f t="shared" ref="C42:D42" si="4">C7/C6</f>
        <v>0.71631205673758869</v>
      </c>
      <c r="D42" s="8">
        <f t="shared" si="4"/>
        <v>0.51132955203287445</v>
      </c>
    </row>
    <row r="43" spans="1:4" x14ac:dyDescent="0.45">
      <c r="A43" t="s">
        <v>1</v>
      </c>
      <c r="B43" s="8">
        <f>B8/B6</f>
        <v>0.31065623118603253</v>
      </c>
      <c r="C43" s="8">
        <f t="shared" ref="C43:D43" si="5">C8/C6</f>
        <v>7.8014184397163122E-2</v>
      </c>
      <c r="D43" s="8">
        <f t="shared" si="5"/>
        <v>0.2742703016841469</v>
      </c>
    </row>
    <row r="44" spans="1:4" x14ac:dyDescent="0.45">
      <c r="A44" t="s">
        <v>2</v>
      </c>
      <c r="B44" s="8">
        <f>B9/B6</f>
        <v>0</v>
      </c>
      <c r="C44" s="8">
        <f t="shared" ref="C44:D44" si="6">C9/C6</f>
        <v>0.19858156028368795</v>
      </c>
      <c r="D44" s="8">
        <f t="shared" si="6"/>
        <v>0.2144001462829786</v>
      </c>
    </row>
    <row r="46" spans="1:4" x14ac:dyDescent="0.45">
      <c r="A46" s="1"/>
      <c r="B46" s="1" t="s">
        <v>8</v>
      </c>
      <c r="C46" s="1" t="s">
        <v>9</v>
      </c>
      <c r="D46" s="1" t="s">
        <v>10</v>
      </c>
    </row>
    <row r="47" spans="1:4" x14ac:dyDescent="0.45">
      <c r="A47" t="s">
        <v>16</v>
      </c>
      <c r="B47">
        <v>1282</v>
      </c>
    </row>
    <row r="48" spans="1:4" x14ac:dyDescent="0.45">
      <c r="A48" s="4" t="s">
        <v>17</v>
      </c>
      <c r="C48">
        <v>922</v>
      </c>
    </row>
    <row r="49" spans="1:7" x14ac:dyDescent="0.45">
      <c r="A49" s="4" t="s">
        <v>18</v>
      </c>
      <c r="C49">
        <v>98</v>
      </c>
    </row>
    <row r="50" spans="1:7" x14ac:dyDescent="0.45">
      <c r="A50" s="4" t="s">
        <v>2</v>
      </c>
      <c r="B50">
        <v>0</v>
      </c>
      <c r="C50">
        <v>128</v>
      </c>
    </row>
    <row r="51" spans="1:7" x14ac:dyDescent="0.45">
      <c r="A51" t="s">
        <v>19</v>
      </c>
      <c r="B51">
        <v>302</v>
      </c>
    </row>
    <row r="52" spans="1:7" x14ac:dyDescent="0.45">
      <c r="A52" s="7" t="s">
        <v>20</v>
      </c>
      <c r="B52">
        <v>202</v>
      </c>
    </row>
    <row r="53" spans="1:7" x14ac:dyDescent="0.45">
      <c r="A53" s="12" t="s">
        <v>34</v>
      </c>
      <c r="B53">
        <v>247</v>
      </c>
    </row>
    <row r="54" spans="1:7" x14ac:dyDescent="0.45">
      <c r="A54" s="12" t="s">
        <v>35</v>
      </c>
      <c r="B54">
        <v>2033</v>
      </c>
      <c r="C54">
        <v>1823</v>
      </c>
      <c r="D54">
        <v>4026</v>
      </c>
    </row>
    <row r="55" spans="1:7" x14ac:dyDescent="0.45">
      <c r="A55" s="7"/>
    </row>
    <row r="56" spans="1:7" x14ac:dyDescent="0.45">
      <c r="A56" s="7"/>
    </row>
    <row r="57" spans="1:7" x14ac:dyDescent="0.45">
      <c r="B57" s="1" t="s">
        <v>8</v>
      </c>
      <c r="C57" s="1" t="s">
        <v>9</v>
      </c>
      <c r="D57" s="1" t="s">
        <v>10</v>
      </c>
    </row>
    <row r="58" spans="1:7" x14ac:dyDescent="0.45">
      <c r="A58" t="s">
        <v>11</v>
      </c>
      <c r="B58" s="6">
        <f t="shared" ref="B58:D60" si="7">B6/B2</f>
        <v>4.6788732394366201</v>
      </c>
      <c r="C58" s="6">
        <f t="shared" si="7"/>
        <v>4.3093041237901097</v>
      </c>
      <c r="D58" s="6">
        <f t="shared" si="7"/>
        <v>3.6027787405869391</v>
      </c>
    </row>
    <row r="59" spans="1:7" x14ac:dyDescent="0.45">
      <c r="A59" t="s">
        <v>31</v>
      </c>
      <c r="B59" s="6">
        <f t="shared" si="7"/>
        <v>4.711934156378601</v>
      </c>
      <c r="C59" s="6">
        <f t="shared" si="7"/>
        <v>3.6263104983484129</v>
      </c>
      <c r="D59" s="6">
        <f t="shared" si="7"/>
        <v>3.1994452619217095</v>
      </c>
    </row>
    <row r="60" spans="1:7" x14ac:dyDescent="0.45">
      <c r="A60" t="s">
        <v>29</v>
      </c>
      <c r="B60" s="6">
        <f t="shared" si="7"/>
        <v>4.6071428571428568</v>
      </c>
      <c r="C60" s="6">
        <f t="shared" si="7"/>
        <v>4.995458673932788</v>
      </c>
      <c r="D60" s="6">
        <f t="shared" si="7"/>
        <v>4.0909386707515534</v>
      </c>
    </row>
    <row r="61" spans="1:7" x14ac:dyDescent="0.45">
      <c r="A61" t="s">
        <v>30</v>
      </c>
      <c r="B61" s="6">
        <v>0</v>
      </c>
      <c r="C61" s="6">
        <f>C9/C5</f>
        <v>10.503019618140215</v>
      </c>
      <c r="D61" s="6">
        <f>D9/D5</f>
        <v>4.2286348379595529</v>
      </c>
    </row>
    <row r="62" spans="1:7" x14ac:dyDescent="0.45">
      <c r="A62" t="s">
        <v>12</v>
      </c>
      <c r="B62" s="10">
        <f>B15/B2</f>
        <v>0.85399999999999998</v>
      </c>
      <c r="C62" s="3">
        <f>C15/C2</f>
        <v>1.118572153337877</v>
      </c>
      <c r="D62" s="3">
        <f>D15/D2</f>
        <v>1.4840627445855499</v>
      </c>
    </row>
    <row r="63" spans="1:7" x14ac:dyDescent="0.45">
      <c r="A63" t="s">
        <v>13</v>
      </c>
      <c r="B63" s="10">
        <f>B12/B2</f>
        <v>0.31070422535211267</v>
      </c>
      <c r="C63" s="3">
        <f>C12/C2</f>
        <v>0.42038349750457671</v>
      </c>
      <c r="D63" s="3">
        <f>D12/D2</f>
        <v>0.44251605170028485</v>
      </c>
    </row>
    <row r="64" spans="1:7" x14ac:dyDescent="0.45">
      <c r="A64" t="s">
        <v>14</v>
      </c>
      <c r="B64" s="10">
        <f>B13/B3</f>
        <v>0.37860082304526749</v>
      </c>
      <c r="C64" s="3">
        <f>C13/C3</f>
        <v>0.42261855522045094</v>
      </c>
      <c r="D64" s="3">
        <f>D13/D3</f>
        <v>0.49182967196564736</v>
      </c>
      <c r="G64" s="3"/>
    </row>
    <row r="65" spans="1:4" x14ac:dyDescent="0.45">
      <c r="A65" t="s">
        <v>15</v>
      </c>
      <c r="B65" s="10">
        <f>B14/(B5+B4)</f>
        <v>0.16339285714285715</v>
      </c>
      <c r="C65" s="3">
        <f>C14/(C5+C4)</f>
        <v>0.4075954723802872</v>
      </c>
      <c r="D65" s="3">
        <f>D14/(D5+D4)</f>
        <v>0.37558165496384283</v>
      </c>
    </row>
    <row r="66" spans="1:4" x14ac:dyDescent="0.45">
      <c r="A66" t="s">
        <v>32</v>
      </c>
      <c r="B66" s="13">
        <f>B54/(B2/100000)</f>
        <v>5.7267605633802816</v>
      </c>
      <c r="C66" s="13">
        <f>C54/(C2/100000)</f>
        <v>5.5715329203328858</v>
      </c>
      <c r="D66" s="13">
        <f>D54/(D2/100000)</f>
        <v>9.6291546118867117</v>
      </c>
    </row>
    <row r="67" spans="1:4" x14ac:dyDescent="0.45">
      <c r="A67" t="s">
        <v>36</v>
      </c>
      <c r="B67" s="15">
        <f>B2/B29</f>
        <v>45050.761421319796</v>
      </c>
      <c r="C67" s="15">
        <f t="shared" ref="C67:D67" si="8">C2/C29</f>
        <v>53993.234323432342</v>
      </c>
      <c r="D67" s="15">
        <f t="shared" si="8"/>
        <v>46978.116853932581</v>
      </c>
    </row>
    <row r="68" spans="1:4" x14ac:dyDescent="0.45">
      <c r="A68" t="s">
        <v>37</v>
      </c>
      <c r="B68" s="15">
        <f>B3/B26</f>
        <v>43626.570915619392</v>
      </c>
      <c r="C68" s="15">
        <f t="shared" ref="C68:D68" si="9">C3/C26</f>
        <v>58512.60504201681</v>
      </c>
      <c r="D68" s="15">
        <f t="shared" si="9"/>
        <v>51772.180645161294</v>
      </c>
    </row>
    <row r="69" spans="1:4" x14ac:dyDescent="0.45">
      <c r="A69" t="s">
        <v>38</v>
      </c>
      <c r="B69" s="15">
        <f>B4/B27</f>
        <v>48484.848484848488</v>
      </c>
      <c r="C69" s="15">
        <f t="shared" ref="C69:D69" si="10">C4/C27</f>
        <v>37965.517241379312</v>
      </c>
      <c r="D69" s="15">
        <f t="shared" si="10"/>
        <v>39917.055335968376</v>
      </c>
    </row>
    <row r="70" spans="1:4" x14ac:dyDescent="0.45">
      <c r="A70" t="s">
        <v>39</v>
      </c>
      <c r="B70">
        <v>0</v>
      </c>
      <c r="C70" s="15">
        <f>C5/C28</f>
        <v>37026.388888888891</v>
      </c>
      <c r="D70" s="15">
        <f>D5/D28</f>
        <v>44403.75</v>
      </c>
    </row>
    <row r="71" spans="1:4" x14ac:dyDescent="0.45">
      <c r="A71" t="s">
        <v>40</v>
      </c>
      <c r="B71" s="15">
        <f>B6/B29</f>
        <v>210786.80203045686</v>
      </c>
      <c r="C71" s="15">
        <f t="shared" ref="C71:D71" si="11">C6/C29</f>
        <v>232673.26732673266</v>
      </c>
      <c r="D71" s="15">
        <f t="shared" si="11"/>
        <v>169251.7606741573</v>
      </c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Janis</dc:creator>
  <cp:lastModifiedBy>Janis</cp:lastModifiedBy>
  <dcterms:created xsi:type="dcterms:W3CDTF">2020-01-31T09:35:31Z</dcterms:created>
  <dcterms:modified xsi:type="dcterms:W3CDTF">2020-02-16T12:21:26Z</dcterms:modified>
</cp:coreProperties>
</file>